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10" windowWidth="20115" windowHeight="7935"/>
  </bookViews>
  <sheets>
    <sheet name="Calculator CM maternitate" sheetId="1" r:id="rId1"/>
    <sheet name="Lista ajutatoare" sheetId="2" r:id="rId2"/>
  </sheets>
  <calcPr calcId="125725"/>
</workbook>
</file>

<file path=xl/calcChain.xml><?xml version="1.0" encoding="utf-8"?>
<calcChain xmlns="http://schemas.openxmlformats.org/spreadsheetml/2006/main">
  <c r="E9" i="1"/>
  <c r="E11"/>
  <c r="E12"/>
  <c r="E14"/>
  <c r="K2" i="2"/>
  <c r="L2" s="1"/>
  <c r="M2" s="1"/>
  <c r="K3"/>
  <c r="L3" s="1"/>
  <c r="M3" s="1"/>
  <c r="K4"/>
  <c r="L4" s="1"/>
  <c r="M4" s="1"/>
  <c r="K5"/>
  <c r="L5" s="1"/>
  <c r="M5" s="1"/>
  <c r="K6"/>
  <c r="L6" s="1"/>
  <c r="M6" s="1"/>
  <c r="K7"/>
  <c r="L7" s="1"/>
  <c r="M7" s="1"/>
  <c r="K8"/>
  <c r="L8" s="1"/>
  <c r="M8" s="1"/>
  <c r="K9"/>
  <c r="L9" s="1"/>
  <c r="M9" s="1"/>
  <c r="H21" i="1"/>
  <c r="H22"/>
  <c r="H23"/>
  <c r="H24"/>
  <c r="H25"/>
  <c r="I21"/>
  <c r="I22"/>
  <c r="I23"/>
  <c r="I24"/>
  <c r="I25"/>
  <c r="C25" l="1"/>
  <c r="F25" s="1"/>
  <c r="E10"/>
  <c r="E13"/>
  <c r="C21"/>
  <c r="F21" s="1"/>
  <c r="H3" i="2"/>
  <c r="H2"/>
  <c r="H9"/>
  <c r="H5"/>
  <c r="H8"/>
  <c r="H4"/>
  <c r="H7"/>
  <c r="H6"/>
  <c r="I8" l="1"/>
  <c r="J8" s="1"/>
  <c r="I3"/>
  <c r="I9"/>
  <c r="J9" s="1"/>
  <c r="I4"/>
  <c r="I5"/>
  <c r="I7"/>
  <c r="I6"/>
  <c r="I2"/>
  <c r="J3" l="1"/>
  <c r="J2"/>
  <c r="J7"/>
  <c r="C23" i="1" s="1"/>
  <c r="F23" s="1"/>
  <c r="J4" i="2"/>
  <c r="J6"/>
  <c r="C22" i="1" s="1"/>
  <c r="F22" s="1"/>
  <c r="J5" i="2"/>
  <c r="C24" i="1" l="1"/>
  <c r="F24" s="1"/>
  <c r="D15"/>
  <c r="E15"/>
  <c r="C17" l="1"/>
  <c r="E21" l="1"/>
  <c r="G21" s="1"/>
  <c r="E25"/>
  <c r="G25" s="1"/>
  <c r="E22"/>
  <c r="G22" s="1"/>
  <c r="E23"/>
  <c r="G23" s="1"/>
  <c r="E24"/>
  <c r="G24" s="1"/>
</calcChain>
</file>

<file path=xl/sharedStrings.xml><?xml version="1.0" encoding="utf-8"?>
<sst xmlns="http://schemas.openxmlformats.org/spreadsheetml/2006/main" count="29" uniqueCount="22">
  <si>
    <t>Luna</t>
  </si>
  <si>
    <t>Venit Brut</t>
  </si>
  <si>
    <t>Nr zile lucratoare</t>
  </si>
  <si>
    <t>Total</t>
  </si>
  <si>
    <t>Valoare medie zilnica</t>
  </si>
  <si>
    <t>Venit NET</t>
  </si>
  <si>
    <t>Data inceput concediu medical</t>
  </si>
  <si>
    <t>Nr zile lucratoare CM</t>
  </si>
  <si>
    <t>Nr zile lucratoarea luna respectiva</t>
  </si>
  <si>
    <t>An</t>
  </si>
  <si>
    <t>Zi</t>
  </si>
  <si>
    <t>Date</t>
  </si>
  <si>
    <t>Contributie CAS</t>
  </si>
  <si>
    <t>Date CM</t>
  </si>
  <si>
    <t>Verificare zi lucratoare CM</t>
  </si>
  <si>
    <t>Date Venit Brut</t>
  </si>
  <si>
    <t>Verificare zi lucratoare Venit Brut</t>
  </si>
  <si>
    <t>An CM</t>
  </si>
  <si>
    <t>An Venit Brut</t>
  </si>
  <si>
    <t>Valoare CAS 2013</t>
  </si>
  <si>
    <t>Tabel venituri brute pe ultimele 6 luni</t>
  </si>
  <si>
    <t>Tabel calcul valoare concediu medical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</si>
</sst>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5"/>
      <color theme="7" tint="-0.249977111117893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0" borderId="4" applyNumberFormat="0" applyFill="0" applyAlignment="0" applyProtection="0"/>
    <xf numFmtId="0" fontId="3" fillId="5" borderId="0" applyNumberFormat="0" applyBorder="0" applyAlignment="0" applyProtection="0"/>
    <xf numFmtId="0" fontId="8" fillId="0" borderId="5" applyNumberFormat="0" applyFill="0" applyAlignment="0" applyProtection="0"/>
  </cellStyleXfs>
  <cellXfs count="24">
    <xf numFmtId="0" fontId="0" fillId="0" borderId="0" xfId="0"/>
    <xf numFmtId="16" fontId="0" fillId="0" borderId="0" xfId="0" applyNumberFormat="1"/>
    <xf numFmtId="0" fontId="0" fillId="0" borderId="0" xfId="0" applyNumberFormat="1"/>
    <xf numFmtId="14" fontId="0" fillId="0" borderId="0" xfId="0" applyNumberFormat="1"/>
    <xf numFmtId="0" fontId="3" fillId="6" borderId="0" xfId="5" applyFill="1"/>
    <xf numFmtId="0" fontId="3" fillId="6" borderId="0" xfId="5" applyNumberFormat="1" applyFill="1"/>
    <xf numFmtId="3" fontId="3" fillId="6" borderId="0" xfId="5" applyNumberFormat="1" applyFill="1"/>
    <xf numFmtId="0" fontId="3" fillId="6" borderId="0" xfId="5" applyFill="1" applyAlignment="1">
      <alignment vertical="center" wrapText="1"/>
    </xf>
    <xf numFmtId="16" fontId="3" fillId="6" borderId="3" xfId="5" applyNumberFormat="1" applyFill="1" applyBorder="1"/>
    <xf numFmtId="0" fontId="3" fillId="6" borderId="2" xfId="5" applyFill="1" applyBorder="1"/>
    <xf numFmtId="3" fontId="3" fillId="6" borderId="2" xfId="5" applyNumberFormat="1" applyFill="1" applyBorder="1"/>
    <xf numFmtId="1" fontId="3" fillId="6" borderId="0" xfId="5" applyNumberFormat="1" applyFill="1"/>
    <xf numFmtId="0" fontId="2" fillId="7" borderId="0" xfId="2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2" fillId="8" borderId="0" xfId="3" applyFill="1" applyAlignment="1">
      <alignment vertical="center" wrapText="1"/>
    </xf>
    <xf numFmtId="0" fontId="6" fillId="7" borderId="0" xfId="2" applyFont="1" applyFill="1" applyAlignment="1">
      <alignment vertical="center" wrapText="1"/>
    </xf>
    <xf numFmtId="2" fontId="6" fillId="7" borderId="0" xfId="2" applyNumberFormat="1" applyFont="1" applyFill="1" applyAlignment="1">
      <alignment horizontal="right" vertical="center"/>
    </xf>
    <xf numFmtId="0" fontId="5" fillId="9" borderId="1" xfId="1" applyFont="1" applyFill="1" applyAlignment="1"/>
    <xf numFmtId="0" fontId="7" fillId="8" borderId="0" xfId="4" applyFont="1" applyFill="1" applyBorder="1"/>
    <xf numFmtId="0" fontId="3" fillId="8" borderId="0" xfId="5" applyFill="1" applyBorder="1"/>
    <xf numFmtId="0" fontId="8" fillId="6" borderId="0" xfId="6" applyFill="1" applyBorder="1" applyAlignment="1">
      <alignment horizontal="center"/>
    </xf>
    <xf numFmtId="0" fontId="3" fillId="6" borderId="0" xfId="0" applyFont="1" applyFill="1"/>
    <xf numFmtId="3" fontId="3" fillId="6" borderId="0" xfId="0" applyNumberFormat="1" applyFont="1" applyFill="1"/>
  </cellXfs>
  <cellStyles count="7">
    <cellStyle name="20% - Accent4" xfId="5" builtinId="42"/>
    <cellStyle name="Accent4" xfId="2" builtinId="41"/>
    <cellStyle name="Accent5" xfId="3" builtinId="45"/>
    <cellStyle name="Calculation" xfId="1" builtinId="22"/>
    <cellStyle name="Heading 1" xfId="4" builtinId="16"/>
    <cellStyle name="Heading 2" xfId="6" builtinId="17"/>
    <cellStyle name="Normal" xfId="0" builtinId="0"/>
  </cellStyles>
  <dxfs count="34">
    <dxf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general" vertical="center" textRotation="0" wrapText="1" indent="0" relativeIndent="255" justifyLastLine="0" shrinkToFit="0" mergeCell="0" readingOrder="0"/>
    </dxf>
    <dxf>
      <numFmt numFmtId="1" formatCode="0"/>
      <fill>
        <patternFill>
          <fgColor indexed="64"/>
          <bgColor theme="0"/>
        </patternFill>
      </fill>
    </dxf>
    <dxf>
      <numFmt numFmtId="1" formatCode="0"/>
      <fill>
        <patternFill>
          <fgColor indexed="64"/>
          <bgColor theme="0"/>
        </patternFill>
      </fill>
    </dxf>
    <dxf>
      <numFmt numFmtId="3" formatCode="#,##0"/>
      <fill>
        <patternFill>
          <fgColor indexed="64"/>
          <bgColor theme="0"/>
        </patternFill>
      </fill>
    </dxf>
    <dxf>
      <numFmt numFmtId="0" formatCode="General"/>
      <fill>
        <patternFill>
          <fgColor indexed="64"/>
          <bgColor theme="0"/>
        </patternFill>
      </fill>
    </dxf>
    <dxf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theme="7"/>
        </left>
        <right/>
        <top style="thin">
          <color theme="7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theme="7"/>
        </left>
        <right/>
        <top style="thin">
          <color theme="7"/>
        </top>
        <bottom/>
      </border>
    </dxf>
    <dxf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7"/>
        </top>
        <bottom/>
      </border>
    </dxf>
    <dxf>
      <numFmt numFmtId="164" formatCode="dd/mmm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7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general" vertical="center" textRotation="0" wrapText="1" indent="0" relativeIndent="255" justifyLastLine="0" shrinkToFit="0" mergeCell="0" readingOrder="0"/>
    </dxf>
    <dxf>
      <numFmt numFmtId="0" formatCode="General"/>
      <fill>
        <patternFill>
          <fgColor indexed="64"/>
          <bgColor theme="0"/>
        </patternFill>
      </fill>
    </dxf>
    <dxf>
      <numFmt numFmtId="3" formatCode="#,##0"/>
      <fill>
        <patternFill>
          <fgColor indexed="64"/>
          <bgColor theme="0"/>
        </patternFill>
      </fill>
    </dxf>
    <dxf>
      <numFmt numFmtId="0" formatCode="General"/>
      <fill>
        <patternFill>
          <fgColor indexed="64"/>
          <bgColor theme="0"/>
        </patternFill>
      </fill>
    </dxf>
    <dxf>
      <numFmt numFmtId="0" formatCode="General"/>
      <fill>
        <patternFill>
          <fgColor indexed="64"/>
          <bgColor theme="0"/>
        </patternFill>
      </fill>
    </dxf>
    <dxf>
      <border outline="0">
        <left style="thin">
          <color theme="7"/>
        </left>
        <right style="thin">
          <color theme="7"/>
        </right>
        <top style="thin">
          <color theme="7"/>
        </top>
      </border>
    </dxf>
    <dxf>
      <numFmt numFmtId="0" formatCode="General"/>
    </dxf>
    <dxf>
      <numFmt numFmtId="165" formatCode="dd/mm/yyyy"/>
    </dxf>
    <dxf>
      <numFmt numFmtId="0" formatCode="General"/>
    </dxf>
    <dxf>
      <numFmt numFmtId="0" formatCode="General"/>
    </dxf>
    <dxf>
      <numFmt numFmtId="165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d/mmm"/>
    </dxf>
    <dxf>
      <numFmt numFmtId="165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95250</xdr:rowOff>
    </xdr:from>
    <xdr:to>
      <xdr:col>3</xdr:col>
      <xdr:colOff>1005416</xdr:colOff>
      <xdr:row>3</xdr:row>
      <xdr:rowOff>104775</xdr:rowOff>
    </xdr:to>
    <xdr:sp macro="" textlink="">
      <xdr:nvSpPr>
        <xdr:cNvPr id="2" name="TextBox 1"/>
        <xdr:cNvSpPr txBox="1"/>
      </xdr:nvSpPr>
      <xdr:spPr>
        <a:xfrm>
          <a:off x="836083" y="95250"/>
          <a:ext cx="2825750" cy="42227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  <a:latin typeface="+mn-lt"/>
            </a:rPr>
            <a:t>Calculator concediu de maternitate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8:E15" totalsRowCount="1" headerRowDxfId="16" dataDxfId="14" totalsRowDxfId="15" headerRowCellStyle="Normal" dataCellStyle="20% - Accent4" totalsRowCellStyle="20% - Accent4">
  <autoFilter ref="B8:E14"/>
  <tableColumns count="4">
    <tableColumn id="1" name="Luna" totalsRowLabel="Total" dataDxfId="20" totalsRowDxfId="3" dataCellStyle="20% - Accent4"/>
    <tableColumn id="6" name="An" dataDxfId="19" totalsRowDxfId="2" dataCellStyle="20% - Accent4"/>
    <tableColumn id="2" name="Venit Brut" totalsRowFunction="sum" dataDxfId="18" totalsRowDxfId="1" dataCellStyle="20% - Accent4"/>
    <tableColumn id="3" name="Nr zile lucratoare" totalsRowFunction="sum" dataDxfId="17" totalsRowDxfId="0" dataCellStyle="20% - Accent4">
      <calculatedColumnFormula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calculatedColumnFormula>
    </tableColumn>
  </tableColumns>
  <tableStyleInfo name="TableStyleLight13" showFirstColumn="0" showLastColumn="0" showRowStripes="1" showColumnStripes="1"/>
</table>
</file>

<file path=xl/tables/table2.xml><?xml version="1.0" encoding="utf-8"?>
<table xmlns="http://schemas.openxmlformats.org/spreadsheetml/2006/main" id="2" name="Table2" displayName="Table2" ref="B20:I25" totalsRowShown="0" headerRowDxfId="5" dataDxfId="4" tableBorderDxfId="21" headerRowCellStyle="20% - Accent4" dataCellStyle="20% - Accent4">
  <autoFilter ref="B20:I25"/>
  <tableColumns count="8">
    <tableColumn id="1" name="Data inceput concediu medical" dataDxfId="13" dataCellStyle="20% - Accent4"/>
    <tableColumn id="7" name="Nr zile lucratoarea luna respectiva" dataDxfId="12" dataCellStyle="20% - Accent4">
      <calculatedColumnFormula>NETWORKDAYS(Table2[[#This Row],[Data inceput concediu medical]],EOMONTH(Table2[[#This Row],[Data inceput concediu medical]],0))-COUNTIFS(Table24[Luna],Table2[[#This Row],[Luna]],Table24[An],Table2[[#This Row],[An]])-COUNTIFS(Table245[Luna],Table2[[#This Row],[Luna]],Table245[An CM],Table2[[#This Row],[An]],Table245[Verificare zi lucratoare CM],"Ok")</calculatedColumnFormula>
    </tableColumn>
    <tableColumn id="3" name="Nr zile lucratoare CM" dataDxfId="11" dataCellStyle="20% - Accent4"/>
    <tableColumn id="2" name="Venit Brut" dataDxfId="10" dataCellStyle="20% - Accent4">
      <calculatedColumnFormula>Table2[[#This Row],[Nr zile lucratoare CM]]*$C$17*0.85</calculatedColumnFormula>
    </tableColumn>
    <tableColumn id="4" name="Contributie CAS" dataDxfId="9" dataCellStyle="20% - Accent4">
      <calculatedColumnFormula>IF(Table2[[#This Row],[Data inceput concediu medical]]="",0,ROUNDUP($C$5/Table2[[#This Row],[Nr zile lucratoarea luna respectiva]]*Table2[[#This Row],[Nr zile lucratoare CM]],0))</calculatedColumnFormula>
    </tableColumn>
    <tableColumn id="5" name="Venit NET" dataDxfId="8" dataCellStyle="20% - Accent4">
      <calculatedColumnFormula>Table2[[#This Row],[Venit Brut]]-Table2[[#This Row],[Contributie CAS]]</calculatedColumnFormula>
    </tableColumn>
    <tableColumn id="11" name="Luna" dataDxfId="7" dataCellStyle="20% - Accent4">
      <calculatedColumnFormula>MONTH(Table2[[#This Row],[Data inceput concediu medical]])</calculatedColumnFormula>
    </tableColumn>
    <tableColumn id="12" name="An" dataDxfId="6" dataCellStyle="20% - Accent4">
      <calculatedColumnFormula>IFERROR(YEAR(Table2[[#This Row],[Data inceput concediu medical]]),"")</calculatedColumnFormula>
    </tableColumn>
  </tableColumns>
  <tableStyleInfo name="TableStyleLight12" showFirstColumn="0" showLastColumn="0" showRowStripes="1" showColumnStripes="1"/>
</table>
</file>

<file path=xl/tables/table3.xml><?xml version="1.0" encoding="utf-8"?>
<table xmlns="http://schemas.openxmlformats.org/spreadsheetml/2006/main" id="3" name="Table24" displayName="Table24" ref="A1:D77" totalsRowShown="0">
  <autoFilter ref="A1:D77"/>
  <tableColumns count="4">
    <tableColumn id="1" name="An" dataDxfId="33"/>
    <tableColumn id="2" name="Luna"/>
    <tableColumn id="3" name="Zi"/>
    <tableColumn id="4" name="Date" dataDxfId="3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45" displayName="Table245" ref="F1:M9" totalsRowShown="0" headerRowDxfId="31" dataDxfId="30">
  <autoFilter ref="F1:M9"/>
  <tableColumns count="8">
    <tableColumn id="1" name="Zi" dataDxfId="29"/>
    <tableColumn id="2" name="Luna" dataDxfId="28"/>
    <tableColumn id="3" name="An CM" dataDxfId="27">
      <calculatedColumnFormula>IF(COUNTIF(Table2[Luna],Table245[[#This Row],[Luna]])=1,VLOOKUP(Table245[[#This Row],[Luna]],Table2[[Luna]:[An]],2,0),"")</calculatedColumnFormula>
    </tableColumn>
    <tableColumn id="4" name="Date CM" dataDxfId="26">
      <calculatedColumnFormula>IF(Table245[[#This Row],[An CM]]="","",DATE(Table245[[#This Row],[An CM]],Table245[[#This Row],[Luna]],Table245[[#This Row],[Zi]]))</calculatedColumnFormula>
    </tableColumn>
    <tableColumn id="5" name="Verificare zi lucratoare CM" dataDxfId="25">
      <calculatedColumnFormula>IFERROR(IF(OR(WEEKDAY(Table245[[#This Row],[Date CM]],2)=7,WEEKDAY(Table245[[#This Row],[Date CM]],2)=6),"","Ok"),"")</calculatedColumnFormula>
    </tableColumn>
    <tableColumn id="8" name="An Venit Brut" dataDxfId="24">
      <calculatedColumnFormula>IF(COUNTIF(Table1[Luna],Table245[[#This Row],[Luna]])=1,VLOOKUP(Table245[[#This Row],[Luna]],Table1[[Luna]:[An]],2,0),"")</calculatedColumnFormula>
    </tableColumn>
    <tableColumn id="6" name="Date Venit Brut" dataDxfId="23">
      <calculatedColumnFormula>IF(Table245[[#This Row],[An Venit Brut]]="","",DATE(Table245[[#This Row],[An Venit Brut]],Table245[[#This Row],[Luna]],Table245[[#This Row],[Zi]]))</calculatedColumnFormula>
    </tableColumn>
    <tableColumn id="7" name="Verificare zi lucratoare Venit Brut" dataDxfId="22">
      <calculatedColumnFormula>IFERROR(IF(OR(WEEKDAY(Table245[[#This Row],[Date Venit Brut]],2)=7,WEEKDAY(Table245[[#This Row],[Date Venit Brut]],2)=6),"","Ok"),"")</calculatedColumnFormula>
    </tableColumn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showGridLines="0" tabSelected="1" topLeftCell="A2" zoomScale="90" zoomScaleNormal="90" workbookViewId="0">
      <selection activeCell="F16" sqref="F16"/>
    </sheetView>
  </sheetViews>
  <sheetFormatPr defaultRowHeight="15"/>
  <cols>
    <col min="1" max="1" width="1.140625" style="4" customWidth="1"/>
    <col min="2" max="2" width="19" style="4" customWidth="1"/>
    <col min="3" max="3" width="19.7109375" style="4" bestFit="1" customWidth="1"/>
    <col min="4" max="4" width="15.28515625" style="4" customWidth="1"/>
    <col min="5" max="5" width="15.140625" style="4" customWidth="1"/>
    <col min="6" max="6" width="13.42578125" style="4" customWidth="1"/>
    <col min="7" max="7" width="11.28515625" style="4" customWidth="1"/>
    <col min="8" max="9" width="0" style="4" hidden="1" customWidth="1"/>
    <col min="10" max="16384" width="9.140625" style="4"/>
  </cols>
  <sheetData>
    <row r="2" spans="2:10" ht="9.75" customHeight="1">
      <c r="B2" s="19"/>
      <c r="C2" s="20"/>
      <c r="D2" s="20"/>
      <c r="E2" s="20"/>
      <c r="F2" s="20"/>
      <c r="G2" s="20"/>
      <c r="H2" s="20"/>
      <c r="I2" s="20"/>
      <c r="J2" s="20"/>
    </row>
    <row r="3" spans="2:10" ht="7.5" customHeight="1">
      <c r="B3" s="20"/>
      <c r="C3" s="20"/>
      <c r="D3" s="20"/>
      <c r="E3" s="20"/>
      <c r="F3" s="20"/>
      <c r="G3" s="20"/>
      <c r="H3" s="20"/>
      <c r="I3" s="20"/>
      <c r="J3" s="20"/>
    </row>
    <row r="5" spans="2:10" ht="15.75">
      <c r="B5" s="18" t="s">
        <v>19</v>
      </c>
      <c r="C5" s="18">
        <v>78</v>
      </c>
    </row>
    <row r="6" spans="2:10" ht="10.5" customHeight="1"/>
    <row r="7" spans="2:10" ht="16.5" customHeight="1">
      <c r="B7" s="21" t="s">
        <v>20</v>
      </c>
      <c r="C7" s="21"/>
      <c r="D7" s="21"/>
      <c r="E7" s="21"/>
    </row>
    <row r="8" spans="2:10" ht="30">
      <c r="B8" s="13" t="s">
        <v>0</v>
      </c>
      <c r="C8" s="13" t="s">
        <v>9</v>
      </c>
      <c r="D8" s="13" t="s">
        <v>1</v>
      </c>
      <c r="E8" s="12" t="s">
        <v>2</v>
      </c>
    </row>
    <row r="9" spans="2:10">
      <c r="B9" s="5">
        <v>4</v>
      </c>
      <c r="C9" s="5">
        <v>2013</v>
      </c>
      <c r="D9" s="6">
        <v>3000</v>
      </c>
      <c r="E9" s="4">
        <f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f>
        <v>22</v>
      </c>
    </row>
    <row r="10" spans="2:10">
      <c r="B10" s="5">
        <v>5</v>
      </c>
      <c r="C10" s="5">
        <v>2013</v>
      </c>
      <c r="D10" s="6">
        <v>3000</v>
      </c>
      <c r="E10" s="4">
        <f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f>
        <v>21</v>
      </c>
    </row>
    <row r="11" spans="2:10">
      <c r="B11" s="5">
        <v>6</v>
      </c>
      <c r="C11" s="5">
        <v>2013</v>
      </c>
      <c r="D11" s="6">
        <v>3000</v>
      </c>
      <c r="E11" s="4">
        <f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f>
        <v>19</v>
      </c>
    </row>
    <row r="12" spans="2:10">
      <c r="B12" s="5">
        <v>7</v>
      </c>
      <c r="C12" s="5">
        <v>2013</v>
      </c>
      <c r="D12" s="6">
        <v>3000</v>
      </c>
      <c r="E12" s="4">
        <f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f>
        <v>23</v>
      </c>
    </row>
    <row r="13" spans="2:10">
      <c r="B13" s="5">
        <v>8</v>
      </c>
      <c r="C13" s="5">
        <v>2013</v>
      </c>
      <c r="D13" s="6">
        <v>3000</v>
      </c>
      <c r="E13" s="4">
        <f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f>
        <v>21</v>
      </c>
    </row>
    <row r="14" spans="2:10">
      <c r="B14" s="5">
        <v>9</v>
      </c>
      <c r="C14" s="5">
        <v>2013</v>
      </c>
      <c r="D14" s="6">
        <v>3000</v>
      </c>
      <c r="E14" s="4">
        <f>NETWORKDAYS(DATE(Table1[[#This Row],[An]],Table1[[#This Row],[Luna]],1),EOMONTH(DATE(Table1[[#This Row],[An]],Table1[[#This Row],[Luna]],1),0))-COUNTIFS(Table24[Luna],Table1[[#This Row],[Luna]],Table24[An],Table1[[#This Row],[An]])-COUNTIFS(Table245[Luna],Table1[[#This Row],[Luna]],Table245[An Venit Brut],Table1[[#This Row],[An]],Table245[Verificare zi lucratoare Venit Brut],"Ok")</f>
        <v>21</v>
      </c>
    </row>
    <row r="15" spans="2:10">
      <c r="B15" s="22" t="s">
        <v>3</v>
      </c>
      <c r="C15" s="22"/>
      <c r="D15" s="23">
        <f>SUBTOTAL(109,[Venit Brut])</f>
        <v>18000</v>
      </c>
      <c r="E15" s="22">
        <f>SUBTOTAL(109,[Nr zile lucratoare])</f>
        <v>127</v>
      </c>
    </row>
    <row r="17" spans="2:9" ht="31.5">
      <c r="B17" s="16" t="s">
        <v>4</v>
      </c>
      <c r="C17" s="17">
        <f>Table1[[#Totals],[Venit Brut]]/Table1[[#Totals],[Nr zile lucratoare]]</f>
        <v>141.73228346456693</v>
      </c>
    </row>
    <row r="19" spans="2:9" ht="17.25">
      <c r="B19" s="21" t="s">
        <v>21</v>
      </c>
      <c r="C19" s="21"/>
      <c r="D19" s="21"/>
      <c r="E19" s="21"/>
      <c r="F19" s="21"/>
      <c r="G19" s="21"/>
    </row>
    <row r="20" spans="2:9" s="7" customFormat="1" ht="30">
      <c r="B20" s="15" t="s">
        <v>6</v>
      </c>
      <c r="C20" s="14" t="s">
        <v>8</v>
      </c>
      <c r="D20" s="15" t="s">
        <v>7</v>
      </c>
      <c r="E20" s="14" t="s">
        <v>1</v>
      </c>
      <c r="F20" s="14" t="s">
        <v>12</v>
      </c>
      <c r="G20" s="14" t="s">
        <v>5</v>
      </c>
      <c r="H20" s="7" t="s">
        <v>0</v>
      </c>
      <c r="I20" s="7" t="s">
        <v>9</v>
      </c>
    </row>
    <row r="21" spans="2:9">
      <c r="B21" s="8">
        <v>41548</v>
      </c>
      <c r="C21" s="4">
        <f>NETWORKDAYS(Table2[[#This Row],[Data inceput concediu medical]],EOMONTH(Table2[[#This Row],[Data inceput concediu medical]],0))-COUNTIFS(Table24[Luna],Table2[[#This Row],[Luna]],Table24[An],Table2[[#This Row],[An]])-COUNTIFS(Table245[Luna],Table2[[#This Row],[Luna]],Table245[An CM],Table2[[#This Row],[An]],Table245[Verificare zi lucratoare CM],"Ok")</f>
        <v>23</v>
      </c>
      <c r="D21" s="9">
        <v>23</v>
      </c>
      <c r="E21" s="10">
        <f>Table2[[#This Row],[Nr zile lucratoare CM]]*$C$17*0.85</f>
        <v>2770.8661417322833</v>
      </c>
      <c r="F21" s="4">
        <f>IF(Table2[[#This Row],[Data inceput concediu medical]]="",0,ROUNDUP($C$5/Table2[[#This Row],[Nr zile lucratoarea luna respectiva]]*Table2[[#This Row],[Nr zile lucratoare CM]],0))</f>
        <v>78</v>
      </c>
      <c r="G21" s="6">
        <f>Table2[[#This Row],[Venit Brut]]-Table2[[#This Row],[Contributie CAS]]</f>
        <v>2692.8661417322833</v>
      </c>
      <c r="H21" s="11">
        <f>MONTH(Table2[[#This Row],[Data inceput concediu medical]])</f>
        <v>10</v>
      </c>
      <c r="I21" s="11">
        <f>IFERROR(YEAR(Table2[[#This Row],[Data inceput concediu medical]]),"")</f>
        <v>2013</v>
      </c>
    </row>
    <row r="22" spans="2:9">
      <c r="B22" s="8">
        <v>41579</v>
      </c>
      <c r="C22" s="4">
        <f>NETWORKDAYS(Table2[[#This Row],[Data inceput concediu medical]],EOMONTH(Table2[[#This Row],[Data inceput concediu medical]],0))-COUNTIFS(Table24[Luna],Table2[[#This Row],[Luna]],Table24[An],Table2[[#This Row],[An]])-COUNTIFS(Table245[Luna],Table2[[#This Row],[Luna]],Table245[An CM],Table2[[#This Row],[An]],Table245[Verificare zi lucratoare CM],"Ok")</f>
        <v>21</v>
      </c>
      <c r="D22" s="9">
        <v>21</v>
      </c>
      <c r="E22" s="10">
        <f>Table2[[#This Row],[Nr zile lucratoare CM]]*$C$17*0.85</f>
        <v>2529.9212598425197</v>
      </c>
      <c r="F22" s="4">
        <f>IF(Table2[[#This Row],[Data inceput concediu medical]]="",0,ROUNDUP($C$5/Table2[[#This Row],[Nr zile lucratoarea luna respectiva]]*Table2[[#This Row],[Nr zile lucratoare CM]],0))</f>
        <v>78</v>
      </c>
      <c r="G22" s="6">
        <f>Table2[[#This Row],[Venit Brut]]-Table2[[#This Row],[Contributie CAS]]</f>
        <v>2451.9212598425197</v>
      </c>
      <c r="H22" s="11">
        <f>MONTH(Table2[[#This Row],[Data inceput concediu medical]])</f>
        <v>11</v>
      </c>
      <c r="I22" s="11">
        <f>IFERROR(YEAR(Table2[[#This Row],[Data inceput concediu medical]]),"")</f>
        <v>2013</v>
      </c>
    </row>
    <row r="23" spans="2:9">
      <c r="B23" s="8">
        <v>41609</v>
      </c>
      <c r="C23" s="4">
        <f>NETWORKDAYS(Table2[[#This Row],[Data inceput concediu medical]],EOMONTH(Table2[[#This Row],[Data inceput concediu medical]],0))-COUNTIFS(Table24[Luna],Table2[[#This Row],[Luna]],Table24[An],Table2[[#This Row],[An]])-COUNTIFS(Table245[Luna],Table2[[#This Row],[Luna]],Table245[An CM],Table2[[#This Row],[An]],Table245[Verificare zi lucratoare CM],"Ok")</f>
        <v>20</v>
      </c>
      <c r="D23" s="9">
        <v>20</v>
      </c>
      <c r="E23" s="10">
        <f>Table2[[#This Row],[Nr zile lucratoare CM]]*$C$17*0.85</f>
        <v>2409.4488188976379</v>
      </c>
      <c r="F23" s="4">
        <f>IF(Table2[[#This Row],[Data inceput concediu medical]]="",0,ROUNDUP($C$5/Table2[[#This Row],[Nr zile lucratoarea luna respectiva]]*Table2[[#This Row],[Nr zile lucratoare CM]],0))</f>
        <v>78</v>
      </c>
      <c r="G23" s="6">
        <f>Table2[[#This Row],[Venit Brut]]-Table2[[#This Row],[Contributie CAS]]</f>
        <v>2331.4488188976379</v>
      </c>
      <c r="H23" s="11">
        <f>MONTH(Table2[[#This Row],[Data inceput concediu medical]])</f>
        <v>12</v>
      </c>
      <c r="I23" s="11">
        <f>IFERROR(YEAR(Table2[[#This Row],[Data inceput concediu medical]]),"")</f>
        <v>2013</v>
      </c>
    </row>
    <row r="24" spans="2:9">
      <c r="B24" s="8">
        <v>41640</v>
      </c>
      <c r="C24" s="4">
        <f>NETWORKDAYS(Table2[[#This Row],[Data inceput concediu medical]],EOMONTH(Table2[[#This Row],[Data inceput concediu medical]],0))-COUNTIFS(Table24[Luna],Table2[[#This Row],[Luna]],Table24[An],Table2[[#This Row],[An]])-COUNTIFS(Table245[Luna],Table2[[#This Row],[Luna]],Table245[An CM],Table2[[#This Row],[An]],Table245[Verificare zi lucratoare CM],"Ok")</f>
        <v>21</v>
      </c>
      <c r="D24" s="9">
        <v>21</v>
      </c>
      <c r="E24" s="10">
        <f>Table2[[#This Row],[Nr zile lucratoare CM]]*$C$17*0.85</f>
        <v>2529.9212598425197</v>
      </c>
      <c r="F24" s="4">
        <f>IF(Table2[[#This Row],[Data inceput concediu medical]]="",0,ROUNDUP($C$5/Table2[[#This Row],[Nr zile lucratoarea luna respectiva]]*Table2[[#This Row],[Nr zile lucratoare CM]],0))</f>
        <v>78</v>
      </c>
      <c r="G24" s="6">
        <f>Table2[[#This Row],[Venit Brut]]-Table2[[#This Row],[Contributie CAS]]</f>
        <v>2451.9212598425197</v>
      </c>
      <c r="H24" s="11">
        <f>MONTH(Table2[[#This Row],[Data inceput concediu medical]])</f>
        <v>1</v>
      </c>
      <c r="I24" s="11">
        <f>IFERROR(YEAR(Table2[[#This Row],[Data inceput concediu medical]]),"")</f>
        <v>2014</v>
      </c>
    </row>
    <row r="25" spans="2:9">
      <c r="B25" s="8">
        <v>41671</v>
      </c>
      <c r="C25" s="4">
        <f>NETWORKDAYS(Table2[[#This Row],[Data inceput concediu medical]],EOMONTH(Table2[[#This Row],[Data inceput concediu medical]],0))-COUNTIFS(Table24[Luna],Table2[[#This Row],[Luna]],Table24[An],Table2[[#This Row],[An]])-COUNTIFS(Table245[Luna],Table2[[#This Row],[Luna]],Table245[An CM],Table2[[#This Row],[An]],Table245[Verificare zi lucratoare CM],"Ok")</f>
        <v>20</v>
      </c>
      <c r="D25" s="9">
        <v>2</v>
      </c>
      <c r="E25" s="10">
        <f>Table2[[#This Row],[Nr zile lucratoare CM]]*$C$17*0.85</f>
        <v>240.94488188976379</v>
      </c>
      <c r="F25" s="4">
        <f>IF(Table2[[#This Row],[Data inceput concediu medical]]="",0,ROUNDUP($C$5/Table2[[#This Row],[Nr zile lucratoarea luna respectiva]]*Table2[[#This Row],[Nr zile lucratoare CM]],0))</f>
        <v>8</v>
      </c>
      <c r="G25" s="6">
        <f>Table2[[#This Row],[Venit Brut]]-Table2[[#This Row],[Contributie CAS]]</f>
        <v>232.94488188976379</v>
      </c>
      <c r="H25" s="11">
        <f>MONTH(Table2[[#This Row],[Data inceput concediu medical]])</f>
        <v>2</v>
      </c>
      <c r="I25" s="11">
        <f>IFERROR(YEAR(Table2[[#This Row],[Data inceput concediu medical]]),"")</f>
        <v>2014</v>
      </c>
    </row>
  </sheetData>
  <mergeCells count="2">
    <mergeCell ref="B7:E7"/>
    <mergeCell ref="B19:G1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M3" sqref="M3"/>
    </sheetView>
  </sheetViews>
  <sheetFormatPr defaultRowHeight="15"/>
  <cols>
    <col min="1" max="1" width="5.7109375" bestFit="1" customWidth="1"/>
    <col min="2" max="2" width="7.42578125" bestFit="1" customWidth="1"/>
    <col min="3" max="3" width="4.85546875" bestFit="1" customWidth="1"/>
    <col min="4" max="4" width="10.140625" bestFit="1" customWidth="1"/>
    <col min="6" max="6" width="4.85546875" bestFit="1" customWidth="1"/>
    <col min="9" max="9" width="10.140625" bestFit="1" customWidth="1"/>
    <col min="11" max="11" width="15.140625" bestFit="1" customWidth="1"/>
    <col min="12" max="12" width="17" bestFit="1" customWidth="1"/>
  </cols>
  <sheetData>
    <row r="1" spans="1:13">
      <c r="A1" t="s">
        <v>9</v>
      </c>
      <c r="B1" t="s">
        <v>0</v>
      </c>
      <c r="C1" t="s">
        <v>10</v>
      </c>
      <c r="D1" t="s">
        <v>11</v>
      </c>
      <c r="F1" s="1" t="s">
        <v>10</v>
      </c>
      <c r="G1" s="1" t="s">
        <v>0</v>
      </c>
      <c r="H1" s="1" t="s">
        <v>17</v>
      </c>
      <c r="I1" s="1" t="s">
        <v>13</v>
      </c>
      <c r="J1" s="1" t="s">
        <v>14</v>
      </c>
      <c r="K1" s="1" t="s">
        <v>18</v>
      </c>
      <c r="L1" s="1" t="s">
        <v>15</v>
      </c>
      <c r="M1" s="1" t="s">
        <v>16</v>
      </c>
    </row>
    <row r="2" spans="1:13">
      <c r="A2" s="2">
        <v>2013</v>
      </c>
      <c r="B2">
        <v>5</v>
      </c>
      <c r="C2">
        <v>5</v>
      </c>
      <c r="D2" s="3">
        <v>41400</v>
      </c>
      <c r="F2" s="2">
        <v>1</v>
      </c>
      <c r="G2" s="2">
        <v>1</v>
      </c>
      <c r="H2" s="2">
        <f>IF(COUNTIF(Table2[Luna],Table245[[#This Row],[Luna]])=1,VLOOKUP(Table245[[#This Row],[Luna]],Table2[[Luna]:[An]],2,0),"")</f>
        <v>2014</v>
      </c>
      <c r="I2" s="3">
        <f>IF(Table245[[#This Row],[An CM]]="","",DATE(Table245[[#This Row],[An CM]],Table245[[#This Row],[Luna]],Table245[[#This Row],[Zi]]))</f>
        <v>41640</v>
      </c>
      <c r="J2" s="2" t="str">
        <f>IFERROR(IF(OR(WEEKDAY(Table245[[#This Row],[Date CM]],2)=7,WEEKDAY(Table245[[#This Row],[Date CM]],2)=6),"","Ok"),"")</f>
        <v>Ok</v>
      </c>
      <c r="K2" s="2" t="str">
        <f>IF(COUNTIF(Table1[Luna],Table245[[#This Row],[Luna]])=1,VLOOKUP(Table245[[#This Row],[Luna]],Table1[[Luna]:[An]],2,0),"")</f>
        <v/>
      </c>
      <c r="L2" s="3" t="str">
        <f>IF(Table245[[#This Row],[An Venit Brut]]="","",DATE(Table245[[#This Row],[An Venit Brut]],Table245[[#This Row],[Luna]],Table245[[#This Row],[Zi]]))</f>
        <v/>
      </c>
      <c r="M2" s="2" t="str">
        <f>IFERROR(IF(OR(WEEKDAY(Table245[[#This Row],[Date Venit Brut]],2)=7,WEEKDAY(Table245[[#This Row],[Date Venit Brut]],2)=6),"","Ok"),"")</f>
        <v/>
      </c>
    </row>
    <row r="3" spans="1:13">
      <c r="A3" s="2">
        <v>2013</v>
      </c>
      <c r="B3" s="2">
        <v>6</v>
      </c>
      <c r="C3" s="2">
        <v>24</v>
      </c>
      <c r="D3" s="3">
        <v>41449</v>
      </c>
      <c r="F3" s="2">
        <v>2</v>
      </c>
      <c r="G3" s="2">
        <v>1</v>
      </c>
      <c r="H3" s="2">
        <f>IF(COUNTIF(Table2[Luna],Table245[[#This Row],[Luna]])=1,VLOOKUP(Table245[[#This Row],[Luna]],Table2[[Luna]:[An]],2,0),"")</f>
        <v>2014</v>
      </c>
      <c r="I3" s="3">
        <f>IF(Table245[[#This Row],[An CM]]="","",DATE(Table245[[#This Row],[An CM]],Table245[[#This Row],[Luna]],Table245[[#This Row],[Zi]]))</f>
        <v>41641</v>
      </c>
      <c r="J3" s="2" t="str">
        <f>IFERROR(IF(OR(WEEKDAY(Table245[[#This Row],[Date CM]],2)=7,WEEKDAY(Table245[[#This Row],[Date CM]],2)=6),"","Ok"),"")</f>
        <v>Ok</v>
      </c>
      <c r="K3" s="2" t="str">
        <f>IF(COUNTIF(Table1[Luna],Table245[[#This Row],[Luna]])=1,VLOOKUP(Table245[[#This Row],[Luna]],Table1[[Luna]:[An]],2,0),"")</f>
        <v/>
      </c>
      <c r="L3" s="3" t="str">
        <f>IF(Table245[[#This Row],[An Venit Brut]]="","",DATE(Table245[[#This Row],[An Venit Brut]],Table245[[#This Row],[Luna]],Table245[[#This Row],[Zi]]))</f>
        <v/>
      </c>
      <c r="M3" s="2" t="str">
        <f>IFERROR(IF(OR(WEEKDAY(Table245[[#This Row],[Date Venit Brut]],2)=7,WEEKDAY(Table245[[#This Row],[Date Venit Brut]],2)=6),"","Ok"),"")</f>
        <v/>
      </c>
    </row>
    <row r="4" spans="1:13">
      <c r="A4" s="2">
        <v>2014</v>
      </c>
      <c r="B4">
        <v>4</v>
      </c>
      <c r="C4">
        <v>20</v>
      </c>
      <c r="D4" s="3">
        <v>41750</v>
      </c>
      <c r="F4" s="2">
        <v>1</v>
      </c>
      <c r="G4" s="2">
        <v>5</v>
      </c>
      <c r="H4" s="2" t="str">
        <f>IF(COUNTIF(Table2[Luna],Table245[[#This Row],[Luna]])=1,VLOOKUP(Table245[[#This Row],[Luna]],Table2[[Luna]:[An]],2,0),"")</f>
        <v/>
      </c>
      <c r="I4" s="3" t="str">
        <f>IF(Table245[[#This Row],[An CM]]="","",DATE(Table245[[#This Row],[An CM]],Table245[[#This Row],[Luna]],Table245[[#This Row],[Zi]]))</f>
        <v/>
      </c>
      <c r="J4" s="2" t="str">
        <f>IFERROR(IF(OR(WEEKDAY(Table245[[#This Row],[Date CM]],2)=7,WEEKDAY(Table245[[#This Row],[Date CM]],2)=6),"","Ok"),"")</f>
        <v/>
      </c>
      <c r="K4" s="2">
        <f>IF(COUNTIF(Table1[Luna],Table245[[#This Row],[Luna]])=1,VLOOKUP(Table245[[#This Row],[Luna]],Table1[[Luna]:[An]],2,0),"")</f>
        <v>2013</v>
      </c>
      <c r="L4" s="3">
        <f>IF(Table245[[#This Row],[An Venit Brut]]="","",DATE(Table245[[#This Row],[An Venit Brut]],Table245[[#This Row],[Luna]],Table245[[#This Row],[Zi]]))</f>
        <v>41395</v>
      </c>
      <c r="M4" s="2" t="str">
        <f>IFERROR(IF(OR(WEEKDAY(Table245[[#This Row],[Date Venit Brut]],2)=7,WEEKDAY(Table245[[#This Row],[Date Venit Brut]],2)=6),"","Ok"),"")</f>
        <v>Ok</v>
      </c>
    </row>
    <row r="5" spans="1:13">
      <c r="A5" s="2">
        <v>2014</v>
      </c>
      <c r="B5" s="2">
        <v>6</v>
      </c>
      <c r="C5">
        <v>9</v>
      </c>
      <c r="D5" s="3">
        <v>41799</v>
      </c>
      <c r="F5" s="2">
        <v>15</v>
      </c>
      <c r="G5" s="2">
        <v>8</v>
      </c>
      <c r="H5" s="2" t="str">
        <f>IF(COUNTIF(Table2[Luna],Table245[[#This Row],[Luna]])=1,VLOOKUP(Table245[[#This Row],[Luna]],Table2[[Luna]:[An]],2,0),"")</f>
        <v/>
      </c>
      <c r="I5" s="3" t="str">
        <f>IF(Table245[[#This Row],[An CM]]="","",DATE(Table245[[#This Row],[An CM]],Table245[[#This Row],[Luna]],Table245[[#This Row],[Zi]]))</f>
        <v/>
      </c>
      <c r="J5" s="2" t="str">
        <f>IFERROR(IF(OR(WEEKDAY(Table245[[#This Row],[Date CM]],2)=7,WEEKDAY(Table245[[#This Row],[Date CM]],2)=6),"","Ok"),"")</f>
        <v/>
      </c>
      <c r="K5" s="2">
        <f>IF(COUNTIF(Table1[Luna],Table245[[#This Row],[Luna]])=1,VLOOKUP(Table245[[#This Row],[Luna]],Table1[[Luna]:[An]],2,0),"")</f>
        <v>2013</v>
      </c>
      <c r="L5" s="3">
        <f>IF(Table245[[#This Row],[An Venit Brut]]="","",DATE(Table245[[#This Row],[An Venit Brut]],Table245[[#This Row],[Luna]],Table245[[#This Row],[Zi]]))</f>
        <v>41501</v>
      </c>
      <c r="M5" s="2" t="str">
        <f>IFERROR(IF(OR(WEEKDAY(Table245[[#This Row],[Date Venit Brut]],2)=7,WEEKDAY(Table245[[#This Row],[Date Venit Brut]],2)=6),"","Ok"),"")</f>
        <v>Ok</v>
      </c>
    </row>
    <row r="6" spans="1:13">
      <c r="A6" s="2">
        <v>2015</v>
      </c>
      <c r="B6">
        <v>4</v>
      </c>
      <c r="C6">
        <v>12</v>
      </c>
      <c r="D6" s="3">
        <v>42107</v>
      </c>
      <c r="F6" s="2">
        <v>30</v>
      </c>
      <c r="G6" s="2">
        <v>11</v>
      </c>
      <c r="H6" s="2">
        <f>IF(COUNTIF(Table2[Luna],Table245[[#This Row],[Luna]])=1,VLOOKUP(Table245[[#This Row],[Luna]],Table2[[Luna]:[An]],2,0),"")</f>
        <v>2013</v>
      </c>
      <c r="I6" s="3">
        <f>IF(Table245[[#This Row],[An CM]]="","",DATE(Table245[[#This Row],[An CM]],Table245[[#This Row],[Luna]],Table245[[#This Row],[Zi]]))</f>
        <v>41608</v>
      </c>
      <c r="J6" s="2" t="str">
        <f>IFERROR(IF(OR(WEEKDAY(Table245[[#This Row],[Date CM]],2)=7,WEEKDAY(Table245[[#This Row],[Date CM]],2)=6),"","Ok"),"")</f>
        <v/>
      </c>
      <c r="K6" s="2" t="str">
        <f>IF(COUNTIF(Table1[Luna],Table245[[#This Row],[Luna]])=1,VLOOKUP(Table245[[#This Row],[Luna]],Table1[[Luna]:[An]],2,0),"")</f>
        <v/>
      </c>
      <c r="L6" s="3" t="str">
        <f>IF(Table245[[#This Row],[An Venit Brut]]="","",DATE(Table245[[#This Row],[An Venit Brut]],Table245[[#This Row],[Luna]],Table245[[#This Row],[Zi]]))</f>
        <v/>
      </c>
      <c r="M6" s="2" t="str">
        <f>IFERROR(IF(OR(WEEKDAY(Table245[[#This Row],[Date Venit Brut]],2)=7,WEEKDAY(Table245[[#This Row],[Date Venit Brut]],2)=6),"","Ok"),"")</f>
        <v/>
      </c>
    </row>
    <row r="7" spans="1:13">
      <c r="A7" s="2">
        <v>2015</v>
      </c>
      <c r="B7" s="2">
        <v>6</v>
      </c>
      <c r="C7" s="2">
        <v>1</v>
      </c>
      <c r="D7" s="3">
        <v>42156</v>
      </c>
      <c r="F7" s="2">
        <v>1</v>
      </c>
      <c r="G7" s="2">
        <v>12</v>
      </c>
      <c r="H7" s="2">
        <f>IF(COUNTIF(Table2[Luna],Table245[[#This Row],[Luna]])=1,VLOOKUP(Table245[[#This Row],[Luna]],Table2[[Luna]:[An]],2,0),"")</f>
        <v>2013</v>
      </c>
      <c r="I7" s="3">
        <f>IF(Table245[[#This Row],[An CM]]="","",DATE(Table245[[#This Row],[An CM]],Table245[[#This Row],[Luna]],Table245[[#This Row],[Zi]]))</f>
        <v>41609</v>
      </c>
      <c r="J7" s="2" t="str">
        <f>IFERROR(IF(OR(WEEKDAY(Table245[[#This Row],[Date CM]],2)=7,WEEKDAY(Table245[[#This Row],[Date CM]],2)=6),"","Ok"),"")</f>
        <v/>
      </c>
      <c r="K7" s="2" t="str">
        <f>IF(COUNTIF(Table1[Luna],Table245[[#This Row],[Luna]])=1,VLOOKUP(Table245[[#This Row],[Luna]],Table1[[Luna]:[An]],2,0),"")</f>
        <v/>
      </c>
      <c r="L7" s="3" t="str">
        <f>IF(Table245[[#This Row],[An Venit Brut]]="","",DATE(Table245[[#This Row],[An Venit Brut]],Table245[[#This Row],[Luna]],Table245[[#This Row],[Zi]]))</f>
        <v/>
      </c>
      <c r="M7" s="2" t="str">
        <f>IFERROR(IF(OR(WEEKDAY(Table245[[#This Row],[Date Venit Brut]],2)=7,WEEKDAY(Table245[[#This Row],[Date Venit Brut]],2)=6),"","Ok"),"")</f>
        <v/>
      </c>
    </row>
    <row r="8" spans="1:13">
      <c r="A8" s="2">
        <v>2016</v>
      </c>
      <c r="B8">
        <v>5</v>
      </c>
      <c r="C8">
        <v>1</v>
      </c>
      <c r="D8" s="3">
        <v>42492</v>
      </c>
      <c r="F8" s="2">
        <v>25</v>
      </c>
      <c r="G8" s="2">
        <v>12</v>
      </c>
      <c r="H8" s="2">
        <f>IF(COUNTIF(Table2[Luna],Table245[[#This Row],[Luna]])=1,VLOOKUP(Table245[[#This Row],[Luna]],Table2[[Luna]:[An]],2,0),"")</f>
        <v>2013</v>
      </c>
      <c r="I8" s="3">
        <f>IF(Table245[[#This Row],[An CM]]="","",DATE(Table245[[#This Row],[An CM]],Table245[[#This Row],[Luna]],Table245[[#This Row],[Zi]]))</f>
        <v>41633</v>
      </c>
      <c r="J8" s="2" t="str">
        <f>IFERROR(IF(OR(WEEKDAY(Table245[[#This Row],[Date CM]],2)=7,WEEKDAY(Table245[[#This Row],[Date CM]],2)=6),"","Ok"),"")</f>
        <v>Ok</v>
      </c>
      <c r="K8" s="2" t="str">
        <f>IF(COUNTIF(Table1[Luna],Table245[[#This Row],[Luna]])=1,VLOOKUP(Table245[[#This Row],[Luna]],Table1[[Luna]:[An]],2,0),"")</f>
        <v/>
      </c>
      <c r="L8" s="3" t="str">
        <f>IF(Table245[[#This Row],[An Venit Brut]]="","",DATE(Table245[[#This Row],[An Venit Brut]],Table245[[#This Row],[Luna]],Table245[[#This Row],[Zi]]))</f>
        <v/>
      </c>
      <c r="M8" s="2" t="str">
        <f>IFERROR(IF(OR(WEEKDAY(Table245[[#This Row],[Date Venit Brut]],2)=7,WEEKDAY(Table245[[#This Row],[Date Venit Brut]],2)=6),"","Ok"),"")</f>
        <v/>
      </c>
    </row>
    <row r="9" spans="1:13">
      <c r="A9" s="2">
        <v>2016</v>
      </c>
      <c r="B9">
        <v>6</v>
      </c>
      <c r="C9">
        <v>20</v>
      </c>
      <c r="D9" s="3">
        <v>42541</v>
      </c>
      <c r="F9" s="2">
        <v>26</v>
      </c>
      <c r="G9" s="2">
        <v>12</v>
      </c>
      <c r="H9" s="2">
        <f>IF(COUNTIF(Table2[Luna],Table245[[#This Row],[Luna]])=1,VLOOKUP(Table245[[#This Row],[Luna]],Table2[[Luna]:[An]],2,0),"")</f>
        <v>2013</v>
      </c>
      <c r="I9" s="3">
        <f>IF(Table245[[#This Row],[An CM]]="","",DATE(Table245[[#This Row],[An CM]],Table245[[#This Row],[Luna]],Table245[[#This Row],[Zi]]))</f>
        <v>41634</v>
      </c>
      <c r="J9" s="2" t="str">
        <f>IFERROR(IF(OR(WEEKDAY(Table245[[#This Row],[Date CM]],2)=7,WEEKDAY(Table245[[#This Row],[Date CM]],2)=6),"","Ok"),"")</f>
        <v>Ok</v>
      </c>
      <c r="K9" s="2" t="str">
        <f>IF(COUNTIF(Table1[Luna],Table245[[#This Row],[Luna]])=1,VLOOKUP(Table245[[#This Row],[Luna]],Table1[[Luna]:[An]],2,0),"")</f>
        <v/>
      </c>
      <c r="L9" s="3" t="str">
        <f>IF(Table245[[#This Row],[An Venit Brut]]="","",DATE(Table245[[#This Row],[An Venit Brut]],Table245[[#This Row],[Luna]],Table245[[#This Row],[Zi]]))</f>
        <v/>
      </c>
      <c r="M9" s="2" t="str">
        <f>IFERROR(IF(OR(WEEKDAY(Table245[[#This Row],[Date Venit Brut]],2)=7,WEEKDAY(Table245[[#This Row],[Date Venit Brut]],2)=6),"","Ok"),"")</f>
        <v/>
      </c>
    </row>
    <row r="10" spans="1:13">
      <c r="A10" s="2">
        <v>2017</v>
      </c>
      <c r="B10">
        <v>4</v>
      </c>
      <c r="C10">
        <v>16</v>
      </c>
      <c r="D10" s="3">
        <v>42842</v>
      </c>
    </row>
    <row r="11" spans="1:13">
      <c r="A11" s="2">
        <v>2017</v>
      </c>
      <c r="B11">
        <v>6</v>
      </c>
      <c r="C11">
        <v>5</v>
      </c>
      <c r="D11" s="3">
        <v>42891</v>
      </c>
    </row>
    <row r="12" spans="1:13">
      <c r="A12" s="2">
        <v>2018</v>
      </c>
      <c r="B12">
        <v>4</v>
      </c>
      <c r="C12">
        <v>8</v>
      </c>
      <c r="D12" s="3">
        <v>43199</v>
      </c>
    </row>
    <row r="13" spans="1:13">
      <c r="A13" s="2">
        <v>2018</v>
      </c>
      <c r="B13">
        <v>5</v>
      </c>
      <c r="C13">
        <v>28</v>
      </c>
      <c r="D13" s="3">
        <v>43248</v>
      </c>
    </row>
    <row r="14" spans="1:13">
      <c r="A14" s="2">
        <v>2019</v>
      </c>
      <c r="B14">
        <v>4</v>
      </c>
      <c r="C14">
        <v>28</v>
      </c>
      <c r="D14" s="3">
        <v>43584</v>
      </c>
    </row>
    <row r="15" spans="1:13">
      <c r="A15" s="2">
        <v>2019</v>
      </c>
      <c r="B15">
        <v>6</v>
      </c>
      <c r="C15">
        <v>17</v>
      </c>
      <c r="D15" s="3">
        <v>43633</v>
      </c>
    </row>
    <row r="16" spans="1:13">
      <c r="A16" s="2">
        <v>2020</v>
      </c>
      <c r="B16">
        <v>4</v>
      </c>
      <c r="C16">
        <v>19</v>
      </c>
      <c r="D16" s="3">
        <v>43941</v>
      </c>
    </row>
    <row r="17" spans="1:4">
      <c r="A17" s="2">
        <v>2020</v>
      </c>
      <c r="B17">
        <v>6</v>
      </c>
      <c r="C17">
        <v>8</v>
      </c>
      <c r="D17" s="3">
        <v>43990</v>
      </c>
    </row>
    <row r="18" spans="1:4">
      <c r="A18" s="2">
        <v>2021</v>
      </c>
      <c r="B18">
        <v>5</v>
      </c>
      <c r="C18">
        <v>2</v>
      </c>
      <c r="D18" s="3">
        <v>44319</v>
      </c>
    </row>
    <row r="19" spans="1:4">
      <c r="A19" s="2">
        <v>2021</v>
      </c>
      <c r="B19">
        <v>6</v>
      </c>
      <c r="C19">
        <v>21</v>
      </c>
      <c r="D19" s="3">
        <v>44368</v>
      </c>
    </row>
    <row r="20" spans="1:4">
      <c r="A20" s="2">
        <v>2022</v>
      </c>
      <c r="B20">
        <v>4</v>
      </c>
      <c r="C20">
        <v>24</v>
      </c>
      <c r="D20" s="3">
        <v>44676</v>
      </c>
    </row>
    <row r="21" spans="1:4">
      <c r="A21" s="2">
        <v>2022</v>
      </c>
      <c r="B21">
        <v>6</v>
      </c>
      <c r="C21">
        <v>13</v>
      </c>
      <c r="D21" s="3">
        <v>44725</v>
      </c>
    </row>
    <row r="22" spans="1:4">
      <c r="A22" s="2">
        <v>2023</v>
      </c>
      <c r="B22">
        <v>4</v>
      </c>
      <c r="C22">
        <v>16</v>
      </c>
      <c r="D22" s="3">
        <v>45033</v>
      </c>
    </row>
    <row r="23" spans="1:4">
      <c r="A23" s="2">
        <v>2023</v>
      </c>
      <c r="B23">
        <v>6</v>
      </c>
      <c r="C23">
        <v>5</v>
      </c>
      <c r="D23" s="3">
        <v>45082</v>
      </c>
    </row>
    <row r="24" spans="1:4">
      <c r="A24" s="2">
        <v>2024</v>
      </c>
      <c r="B24">
        <v>5</v>
      </c>
      <c r="C24">
        <v>5</v>
      </c>
      <c r="D24" s="3">
        <v>45418</v>
      </c>
    </row>
    <row r="25" spans="1:4">
      <c r="A25" s="2">
        <v>2024</v>
      </c>
      <c r="B25">
        <v>6</v>
      </c>
      <c r="C25">
        <v>24</v>
      </c>
      <c r="D25" s="3">
        <v>45467</v>
      </c>
    </row>
    <row r="26" spans="1:4">
      <c r="A26" s="2">
        <v>2025</v>
      </c>
      <c r="B26">
        <v>4</v>
      </c>
      <c r="C26">
        <v>20</v>
      </c>
      <c r="D26" s="3">
        <v>45768</v>
      </c>
    </row>
    <row r="27" spans="1:4">
      <c r="A27" s="2">
        <v>2025</v>
      </c>
      <c r="B27">
        <v>6</v>
      </c>
      <c r="C27">
        <v>9</v>
      </c>
      <c r="D27" s="3">
        <v>45817</v>
      </c>
    </row>
    <row r="28" spans="1:4">
      <c r="A28" s="2">
        <v>2026</v>
      </c>
      <c r="B28">
        <v>4</v>
      </c>
      <c r="C28">
        <v>12</v>
      </c>
      <c r="D28" s="3">
        <v>46125</v>
      </c>
    </row>
    <row r="29" spans="1:4">
      <c r="A29" s="2">
        <v>2026</v>
      </c>
      <c r="B29">
        <v>6</v>
      </c>
      <c r="C29">
        <v>1</v>
      </c>
      <c r="D29" s="3">
        <v>46174</v>
      </c>
    </row>
    <row r="30" spans="1:4">
      <c r="A30" s="2">
        <v>2027</v>
      </c>
      <c r="B30">
        <v>5</v>
      </c>
      <c r="C30">
        <v>2</v>
      </c>
      <c r="D30" s="3">
        <v>46510</v>
      </c>
    </row>
    <row r="31" spans="1:4">
      <c r="A31" s="2">
        <v>2027</v>
      </c>
      <c r="B31">
        <v>6</v>
      </c>
      <c r="C31">
        <v>21</v>
      </c>
      <c r="D31" s="3">
        <v>46559</v>
      </c>
    </row>
    <row r="32" spans="1:4">
      <c r="A32" s="2">
        <v>2028</v>
      </c>
      <c r="B32">
        <v>4</v>
      </c>
      <c r="C32">
        <v>16</v>
      </c>
      <c r="D32" s="3">
        <v>46860</v>
      </c>
    </row>
    <row r="33" spans="1:4">
      <c r="A33" s="2">
        <v>2028</v>
      </c>
      <c r="B33">
        <v>6</v>
      </c>
      <c r="C33">
        <v>5</v>
      </c>
      <c r="D33" s="3">
        <v>46909</v>
      </c>
    </row>
    <row r="34" spans="1:4">
      <c r="A34" s="2">
        <v>2029</v>
      </c>
      <c r="B34">
        <v>4</v>
      </c>
      <c r="C34">
        <v>8</v>
      </c>
      <c r="D34" s="3">
        <v>47217</v>
      </c>
    </row>
    <row r="35" spans="1:4">
      <c r="A35" s="2">
        <v>2029</v>
      </c>
      <c r="B35">
        <v>5</v>
      </c>
      <c r="C35">
        <v>28</v>
      </c>
      <c r="D35" s="3">
        <v>47266</v>
      </c>
    </row>
    <row r="36" spans="1:4">
      <c r="A36" s="2">
        <v>2030</v>
      </c>
      <c r="B36">
        <v>4</v>
      </c>
      <c r="C36">
        <v>28</v>
      </c>
      <c r="D36" s="3">
        <v>47602</v>
      </c>
    </row>
    <row r="37" spans="1:4">
      <c r="A37" s="2">
        <v>2030</v>
      </c>
      <c r="B37">
        <v>6</v>
      </c>
      <c r="C37">
        <v>17</v>
      </c>
      <c r="D37" s="3">
        <v>47651</v>
      </c>
    </row>
    <row r="38" spans="1:4">
      <c r="A38" s="2">
        <v>2031</v>
      </c>
      <c r="B38">
        <v>4</v>
      </c>
      <c r="C38">
        <v>13</v>
      </c>
      <c r="D38" s="3">
        <v>47952</v>
      </c>
    </row>
    <row r="39" spans="1:4">
      <c r="A39" s="2">
        <v>2031</v>
      </c>
      <c r="B39">
        <v>6</v>
      </c>
      <c r="C39">
        <v>2</v>
      </c>
      <c r="D39" s="3">
        <v>48001</v>
      </c>
    </row>
    <row r="40" spans="1:4">
      <c r="A40" s="2">
        <v>2032</v>
      </c>
      <c r="B40">
        <v>5</v>
      </c>
      <c r="C40">
        <v>2</v>
      </c>
      <c r="D40" s="3">
        <v>48337</v>
      </c>
    </row>
    <row r="41" spans="1:4">
      <c r="A41" s="2">
        <v>2032</v>
      </c>
      <c r="B41">
        <v>6</v>
      </c>
      <c r="C41">
        <v>21</v>
      </c>
      <c r="D41" s="3">
        <v>48386</v>
      </c>
    </row>
    <row r="42" spans="1:4">
      <c r="A42" s="2">
        <v>2033</v>
      </c>
      <c r="B42">
        <v>4</v>
      </c>
      <c r="C42">
        <v>24</v>
      </c>
      <c r="D42" s="3">
        <v>48694</v>
      </c>
    </row>
    <row r="43" spans="1:4">
      <c r="A43" s="2">
        <v>2033</v>
      </c>
      <c r="B43">
        <v>6</v>
      </c>
      <c r="C43">
        <v>13</v>
      </c>
      <c r="D43" s="3">
        <v>48743</v>
      </c>
    </row>
    <row r="44" spans="1:4">
      <c r="A44" s="2">
        <v>2034</v>
      </c>
      <c r="B44">
        <v>4</v>
      </c>
      <c r="C44">
        <v>9</v>
      </c>
      <c r="D44" s="3">
        <v>49044</v>
      </c>
    </row>
    <row r="45" spans="1:4">
      <c r="A45" s="2">
        <v>2034</v>
      </c>
      <c r="B45">
        <v>5</v>
      </c>
      <c r="C45">
        <v>29</v>
      </c>
      <c r="D45" s="3">
        <v>49093</v>
      </c>
    </row>
    <row r="46" spans="1:4">
      <c r="A46" s="2">
        <v>2035</v>
      </c>
      <c r="B46">
        <v>4</v>
      </c>
      <c r="C46">
        <v>29</v>
      </c>
      <c r="D46" s="3">
        <v>49429</v>
      </c>
    </row>
    <row r="47" spans="1:4">
      <c r="A47" s="2">
        <v>2035</v>
      </c>
      <c r="B47">
        <v>6</v>
      </c>
      <c r="C47">
        <v>18</v>
      </c>
      <c r="D47" s="3">
        <v>49478</v>
      </c>
    </row>
    <row r="48" spans="1:4">
      <c r="A48" s="2">
        <v>2036</v>
      </c>
      <c r="B48">
        <v>4</v>
      </c>
      <c r="C48">
        <v>20</v>
      </c>
      <c r="D48" s="3">
        <v>49786</v>
      </c>
    </row>
    <row r="49" spans="1:4">
      <c r="A49" s="2">
        <v>2036</v>
      </c>
      <c r="B49">
        <v>6</v>
      </c>
      <c r="C49">
        <v>9</v>
      </c>
      <c r="D49" s="3">
        <v>49835</v>
      </c>
    </row>
    <row r="50" spans="1:4">
      <c r="A50" s="2">
        <v>2037</v>
      </c>
      <c r="B50">
        <v>4</v>
      </c>
      <c r="C50">
        <v>5</v>
      </c>
      <c r="D50" s="3">
        <v>50136</v>
      </c>
    </row>
    <row r="51" spans="1:4">
      <c r="A51" s="2">
        <v>2037</v>
      </c>
      <c r="B51">
        <v>5</v>
      </c>
      <c r="C51">
        <v>25</v>
      </c>
      <c r="D51" s="3">
        <v>50185</v>
      </c>
    </row>
    <row r="52" spans="1:4">
      <c r="A52" s="2">
        <v>2038</v>
      </c>
      <c r="B52">
        <v>4</v>
      </c>
      <c r="C52">
        <v>25</v>
      </c>
      <c r="D52" s="3">
        <v>50521</v>
      </c>
    </row>
    <row r="53" spans="1:4">
      <c r="A53" s="2">
        <v>2038</v>
      </c>
      <c r="B53">
        <v>6</v>
      </c>
      <c r="C53">
        <v>14</v>
      </c>
      <c r="D53" s="3">
        <v>50570</v>
      </c>
    </row>
    <row r="54" spans="1:4">
      <c r="A54" s="2">
        <v>2039</v>
      </c>
      <c r="B54">
        <v>4</v>
      </c>
      <c r="C54">
        <v>17</v>
      </c>
      <c r="D54" s="3">
        <v>50878</v>
      </c>
    </row>
    <row r="55" spans="1:4">
      <c r="A55" s="2">
        <v>2039</v>
      </c>
      <c r="B55">
        <v>6</v>
      </c>
      <c r="C55">
        <v>6</v>
      </c>
      <c r="D55" s="3">
        <v>50927</v>
      </c>
    </row>
    <row r="56" spans="1:4">
      <c r="A56" s="2">
        <v>2040</v>
      </c>
      <c r="B56">
        <v>5</v>
      </c>
      <c r="C56">
        <v>6</v>
      </c>
      <c r="D56" s="3">
        <v>51263</v>
      </c>
    </row>
    <row r="57" spans="1:4">
      <c r="A57" s="2">
        <v>2040</v>
      </c>
      <c r="B57">
        <v>6</v>
      </c>
      <c r="C57">
        <v>25</v>
      </c>
      <c r="D57" s="3">
        <v>51312</v>
      </c>
    </row>
    <row r="58" spans="1:4">
      <c r="A58" s="2">
        <v>2041</v>
      </c>
      <c r="B58">
        <v>4</v>
      </c>
      <c r="C58">
        <v>21</v>
      </c>
      <c r="D58" s="3">
        <v>51613</v>
      </c>
    </row>
    <row r="59" spans="1:4">
      <c r="A59" s="2">
        <v>2041</v>
      </c>
      <c r="B59">
        <v>6</v>
      </c>
      <c r="C59">
        <v>10</v>
      </c>
      <c r="D59" s="3">
        <v>51662</v>
      </c>
    </row>
    <row r="60" spans="1:4">
      <c r="A60" s="2">
        <v>2042</v>
      </c>
      <c r="B60">
        <v>4</v>
      </c>
      <c r="C60">
        <v>13</v>
      </c>
      <c r="D60" s="3">
        <v>51970</v>
      </c>
    </row>
    <row r="61" spans="1:4">
      <c r="A61" s="2">
        <v>2042</v>
      </c>
      <c r="B61">
        <v>6</v>
      </c>
      <c r="C61">
        <v>2</v>
      </c>
      <c r="D61" s="3">
        <v>52019</v>
      </c>
    </row>
    <row r="62" spans="1:4">
      <c r="A62" s="2">
        <v>2043</v>
      </c>
      <c r="B62">
        <v>5</v>
      </c>
      <c r="C62">
        <v>3</v>
      </c>
      <c r="D62" s="3">
        <v>52355</v>
      </c>
    </row>
    <row r="63" spans="1:4">
      <c r="A63" s="2">
        <v>2043</v>
      </c>
      <c r="B63">
        <v>6</v>
      </c>
      <c r="C63">
        <v>22</v>
      </c>
      <c r="D63" s="3">
        <v>52404</v>
      </c>
    </row>
    <row r="64" spans="1:4">
      <c r="A64" s="2">
        <v>2044</v>
      </c>
      <c r="B64">
        <v>4</v>
      </c>
      <c r="C64">
        <v>24</v>
      </c>
      <c r="D64" s="3">
        <v>52712</v>
      </c>
    </row>
    <row r="65" spans="1:4">
      <c r="A65" s="2">
        <v>2044</v>
      </c>
      <c r="B65">
        <v>6</v>
      </c>
      <c r="C65">
        <v>13</v>
      </c>
      <c r="D65" s="3">
        <v>52761</v>
      </c>
    </row>
    <row r="66" spans="1:4">
      <c r="A66" s="2">
        <v>2045</v>
      </c>
      <c r="B66">
        <v>4</v>
      </c>
      <c r="C66">
        <v>9</v>
      </c>
      <c r="D66" s="3">
        <v>53062</v>
      </c>
    </row>
    <row r="67" spans="1:4">
      <c r="A67" s="2">
        <v>2045</v>
      </c>
      <c r="B67">
        <v>5</v>
      </c>
      <c r="C67">
        <v>29</v>
      </c>
      <c r="D67" s="3">
        <v>53111</v>
      </c>
    </row>
    <row r="68" spans="1:4">
      <c r="A68" s="2">
        <v>2046</v>
      </c>
      <c r="B68">
        <v>4</v>
      </c>
      <c r="C68">
        <v>29</v>
      </c>
      <c r="D68" s="3">
        <v>53447</v>
      </c>
    </row>
    <row r="69" spans="1:4">
      <c r="A69" s="2">
        <v>2046</v>
      </c>
      <c r="B69">
        <v>6</v>
      </c>
      <c r="C69">
        <v>18</v>
      </c>
      <c r="D69" s="3">
        <v>53496</v>
      </c>
    </row>
    <row r="70" spans="1:4">
      <c r="A70" s="2">
        <v>2047</v>
      </c>
      <c r="B70">
        <v>4</v>
      </c>
      <c r="C70">
        <v>21</v>
      </c>
      <c r="D70" s="3">
        <v>53804</v>
      </c>
    </row>
    <row r="71" spans="1:4">
      <c r="A71" s="2">
        <v>2047</v>
      </c>
      <c r="B71">
        <v>6</v>
      </c>
      <c r="C71">
        <v>10</v>
      </c>
      <c r="D71" s="3">
        <v>53853</v>
      </c>
    </row>
    <row r="72" spans="1:4">
      <c r="A72" s="2">
        <v>2048</v>
      </c>
      <c r="B72">
        <v>4</v>
      </c>
      <c r="C72">
        <v>5</v>
      </c>
      <c r="D72" s="3">
        <v>54154</v>
      </c>
    </row>
    <row r="73" spans="1:4">
      <c r="A73" s="2">
        <v>2048</v>
      </c>
      <c r="B73">
        <v>5</v>
      </c>
      <c r="C73">
        <v>25</v>
      </c>
      <c r="D73" s="3">
        <v>54203</v>
      </c>
    </row>
    <row r="74" spans="1:4">
      <c r="A74" s="2">
        <v>2049</v>
      </c>
      <c r="B74">
        <v>4</v>
      </c>
      <c r="C74">
        <v>25</v>
      </c>
      <c r="D74" s="3">
        <v>54539</v>
      </c>
    </row>
    <row r="75" spans="1:4">
      <c r="A75" s="2">
        <v>2049</v>
      </c>
      <c r="B75">
        <v>6</v>
      </c>
      <c r="C75">
        <v>14</v>
      </c>
      <c r="D75" s="3">
        <v>54588</v>
      </c>
    </row>
    <row r="76" spans="1:4">
      <c r="A76" s="2">
        <v>2050</v>
      </c>
      <c r="B76">
        <v>4</v>
      </c>
      <c r="C76">
        <v>17</v>
      </c>
      <c r="D76" s="3">
        <v>54896</v>
      </c>
    </row>
    <row r="77" spans="1:4">
      <c r="A77" s="2">
        <v>2050</v>
      </c>
      <c r="B77">
        <v>6</v>
      </c>
      <c r="C77">
        <v>6</v>
      </c>
      <c r="D77" s="3">
        <v>54945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CM maternitate</vt:lpstr>
      <vt:lpstr>Lista ajutatoare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Mardale</dc:creator>
  <cp:lastModifiedBy>Munteanus</cp:lastModifiedBy>
  <dcterms:created xsi:type="dcterms:W3CDTF">2013-07-22T08:49:54Z</dcterms:created>
  <dcterms:modified xsi:type="dcterms:W3CDTF">2013-07-25T17:33:15Z</dcterms:modified>
</cp:coreProperties>
</file>